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480" yWindow="80" windowWidth="23000" windowHeight="10540"/>
  </bookViews>
  <sheets>
    <sheet name="SOTA" sheetId="1" r:id="rId1"/>
    <sheet name="VoiceData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M7" i="1"/>
  <c r="Q8" i="1"/>
  <c r="L8" i="1"/>
  <c r="L7" i="1"/>
  <c r="P8" i="1"/>
  <c r="N8" i="1"/>
  <c r="N7" i="1"/>
  <c r="R8" i="1"/>
  <c r="R7" i="1"/>
  <c r="Q7" i="1"/>
  <c r="P7" i="1"/>
  <c r="J7" i="1"/>
  <c r="I7" i="1"/>
  <c r="G7" i="1"/>
  <c r="F7" i="1"/>
  <c r="E17" i="2"/>
  <c r="F17" i="2"/>
  <c r="H17" i="2"/>
  <c r="I17" i="2"/>
  <c r="K17" i="2"/>
  <c r="L17" i="2"/>
  <c r="E18" i="2"/>
  <c r="F18" i="2"/>
  <c r="H18" i="2"/>
  <c r="I18" i="2"/>
  <c r="K18" i="2"/>
  <c r="N18" i="2"/>
  <c r="L18" i="2"/>
  <c r="O18" i="2"/>
  <c r="L16" i="2"/>
  <c r="K16" i="2"/>
  <c r="I16" i="2"/>
  <c r="H16" i="2"/>
  <c r="F16" i="2"/>
  <c r="E16" i="2"/>
  <c r="L15" i="2"/>
  <c r="K15" i="2"/>
  <c r="I15" i="2"/>
  <c r="H15" i="2"/>
  <c r="F15" i="2"/>
  <c r="E15" i="2"/>
  <c r="L14" i="2"/>
  <c r="K14" i="2"/>
  <c r="I14" i="2"/>
  <c r="H14" i="2"/>
  <c r="F14" i="2"/>
  <c r="E14" i="2"/>
  <c r="L13" i="2"/>
  <c r="K13" i="2"/>
  <c r="I13" i="2"/>
  <c r="H13" i="2"/>
  <c r="F13" i="2"/>
  <c r="E13" i="2"/>
  <c r="L12" i="2"/>
  <c r="K12" i="2"/>
  <c r="I12" i="2"/>
  <c r="H12" i="2"/>
  <c r="F12" i="2"/>
  <c r="E12" i="2"/>
  <c r="L11" i="2"/>
  <c r="K11" i="2"/>
  <c r="I11" i="2"/>
  <c r="H11" i="2"/>
  <c r="F11" i="2"/>
  <c r="E11" i="2"/>
  <c r="L10" i="2"/>
  <c r="K10" i="2"/>
  <c r="I10" i="2"/>
  <c r="H10" i="2"/>
  <c r="F10" i="2"/>
  <c r="E10" i="2"/>
  <c r="L9" i="2"/>
  <c r="K9" i="2"/>
  <c r="I9" i="2"/>
  <c r="H9" i="2"/>
  <c r="F9" i="2"/>
  <c r="E9" i="2"/>
  <c r="L8" i="2"/>
  <c r="K8" i="2"/>
  <c r="I8" i="2"/>
  <c r="H8" i="2"/>
  <c r="F8" i="2"/>
  <c r="E8" i="2"/>
  <c r="L7" i="2"/>
  <c r="O7" i="2"/>
  <c r="K7" i="2"/>
  <c r="N7" i="2"/>
  <c r="I7" i="2"/>
  <c r="H7" i="2"/>
  <c r="F7" i="2"/>
  <c r="E7" i="2"/>
  <c r="N17" i="1"/>
  <c r="N15" i="1"/>
  <c r="N16" i="1"/>
  <c r="N9" i="1"/>
  <c r="N10" i="1"/>
  <c r="N11" i="1"/>
  <c r="N12" i="1"/>
  <c r="N13" i="1"/>
  <c r="N14" i="1"/>
  <c r="O17" i="2"/>
  <c r="N17" i="2"/>
  <c r="O8" i="2"/>
  <c r="O10" i="2"/>
  <c r="O12" i="2"/>
  <c r="O14" i="2"/>
  <c r="N8" i="2"/>
  <c r="N10" i="2"/>
  <c r="N12" i="2"/>
  <c r="N14" i="2"/>
  <c r="N16" i="2"/>
  <c r="O16" i="2"/>
  <c r="N9" i="2"/>
  <c r="N11" i="2"/>
  <c r="N13" i="2"/>
  <c r="N15" i="2"/>
  <c r="O9" i="2"/>
  <c r="O11" i="2"/>
  <c r="O13" i="2"/>
  <c r="O15" i="2"/>
  <c r="R17" i="1"/>
  <c r="R9" i="1"/>
  <c r="R10" i="1"/>
  <c r="R12" i="1"/>
  <c r="R14" i="1"/>
  <c r="R13" i="1"/>
  <c r="R15" i="1"/>
  <c r="R16" i="1"/>
  <c r="R11" i="1"/>
  <c r="F17" i="1"/>
  <c r="G17" i="1"/>
  <c r="I17" i="1"/>
  <c r="J17" i="1"/>
  <c r="L17" i="1"/>
  <c r="M17" i="1"/>
  <c r="F18" i="1"/>
  <c r="G18" i="1"/>
  <c r="I18" i="1"/>
  <c r="J18" i="1"/>
  <c r="L18" i="1"/>
  <c r="M18" i="1"/>
  <c r="F19" i="1"/>
  <c r="G19" i="1"/>
  <c r="I19" i="1"/>
  <c r="J19" i="1"/>
  <c r="L19" i="1"/>
  <c r="M19" i="1"/>
  <c r="M16" i="1"/>
  <c r="L16" i="1"/>
  <c r="J16" i="1"/>
  <c r="I16" i="1"/>
  <c r="G16" i="1"/>
  <c r="F16" i="1"/>
  <c r="M15" i="1"/>
  <c r="Q16" i="1"/>
  <c r="L15" i="1"/>
  <c r="J15" i="1"/>
  <c r="I15" i="1"/>
  <c r="G15" i="1"/>
  <c r="F15" i="1"/>
  <c r="M14" i="1"/>
  <c r="L14" i="1"/>
  <c r="J14" i="1"/>
  <c r="I14" i="1"/>
  <c r="G14" i="1"/>
  <c r="F14" i="1"/>
  <c r="M13" i="1"/>
  <c r="L13" i="1"/>
  <c r="J13" i="1"/>
  <c r="I13" i="1"/>
  <c r="G13" i="1"/>
  <c r="F13" i="1"/>
  <c r="M12" i="1"/>
  <c r="L12" i="1"/>
  <c r="J12" i="1"/>
  <c r="I12" i="1"/>
  <c r="G12" i="1"/>
  <c r="F12" i="1"/>
  <c r="M11" i="1"/>
  <c r="L11" i="1"/>
  <c r="J11" i="1"/>
  <c r="I11" i="1"/>
  <c r="G11" i="1"/>
  <c r="F11" i="1"/>
  <c r="M10" i="1"/>
  <c r="L10" i="1"/>
  <c r="J10" i="1"/>
  <c r="I10" i="1"/>
  <c r="G10" i="1"/>
  <c r="F10" i="1"/>
  <c r="M9" i="1"/>
  <c r="L9" i="1"/>
  <c r="J9" i="1"/>
  <c r="I9" i="1"/>
  <c r="G9" i="1"/>
  <c r="F9" i="1"/>
  <c r="J8" i="1"/>
  <c r="I8" i="1"/>
  <c r="G8" i="1"/>
  <c r="F8" i="1"/>
  <c r="Q18" i="1"/>
  <c r="Q19" i="1"/>
  <c r="Q10" i="1"/>
  <c r="Q12" i="1"/>
  <c r="Q14" i="1"/>
  <c r="P12" i="1"/>
  <c r="P14" i="1"/>
  <c r="P16" i="1"/>
  <c r="P10" i="1"/>
  <c r="Q11" i="1"/>
  <c r="Q13" i="1"/>
  <c r="Q15" i="1"/>
  <c r="Q17" i="1"/>
  <c r="P17" i="1"/>
  <c r="P19" i="1"/>
  <c r="P18" i="1"/>
  <c r="Q9" i="1"/>
  <c r="P11" i="1"/>
  <c r="P13" i="1"/>
  <c r="P15" i="1"/>
  <c r="P9" i="1"/>
</calcChain>
</file>

<file path=xl/sharedStrings.xml><?xml version="1.0" encoding="utf-8"?>
<sst xmlns="http://schemas.openxmlformats.org/spreadsheetml/2006/main" count="67" uniqueCount="33">
  <si>
    <t>By Heath VK3TWO / VK6TWO</t>
  </si>
  <si>
    <t>Full Wave</t>
  </si>
  <si>
    <t>Frequencies (Vx/Data)</t>
  </si>
  <si>
    <t>Band</t>
  </si>
  <si>
    <t>6m</t>
  </si>
  <si>
    <t>10m</t>
  </si>
  <si>
    <t>12m</t>
  </si>
  <si>
    <t>15m</t>
  </si>
  <si>
    <t>17m</t>
  </si>
  <si>
    <t>20m</t>
  </si>
  <si>
    <t>30m</t>
  </si>
  <si>
    <t>40m</t>
  </si>
  <si>
    <t>80m</t>
  </si>
  <si>
    <t>160m</t>
  </si>
  <si>
    <t>630m</t>
  </si>
  <si>
    <t>2200m</t>
  </si>
  <si>
    <t>Frequencies (Full Band)</t>
  </si>
  <si>
    <t>Additional Length Per 'link'</t>
  </si>
  <si>
    <t>Max (m)</t>
  </si>
  <si>
    <t>Min (m)</t>
  </si>
  <si>
    <t>Max</t>
  </si>
  <si>
    <t>SOTA</t>
  </si>
  <si>
    <t>Per Side (1/2 wave Di-Pole)</t>
  </si>
  <si>
    <t>Length Per Additional 'link'</t>
  </si>
  <si>
    <t>Multiplier/Velocity Factor =</t>
  </si>
  <si>
    <t>Half Wave (Overall Length)</t>
  </si>
  <si>
    <t>Min (kHz)</t>
  </si>
  <si>
    <t>Max(kHz)</t>
  </si>
  <si>
    <t>Lengths may vary depending on reactance of additional 'links' for lower bands.</t>
  </si>
  <si>
    <t>Multi-Band 'Linked' DiPole Calculator (For SOTA / Portable HF)</t>
  </si>
  <si>
    <t>Lengths may vary depending on reactance of additional 'links'</t>
  </si>
  <si>
    <t>Multi-Band 'Linked' DiPole Calculator (General Voice/Data)</t>
  </si>
  <si>
    <t>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</si>
</sst>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2" fontId="0" fillId="0" borderId="0" xfId="0" applyNumberFormat="1"/>
    <xf numFmtId="0" fontId="1" fillId="0" borderId="0" xfId="0" applyFont="1"/>
    <xf numFmtId="164" fontId="0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11" workbookViewId="0">
      <selection activeCell="Q32" sqref="Q32"/>
    </sheetView>
  </sheetViews>
  <sheetFormatPr baseColWidth="10" defaultColWidth="8.83203125" defaultRowHeight="14" x14ac:dyDescent="0"/>
  <cols>
    <col min="1" max="1" width="6.5" customWidth="1"/>
    <col min="2" max="2" width="8.83203125" customWidth="1"/>
    <col min="3" max="3" width="9.5" bestFit="1" customWidth="1"/>
    <col min="4" max="4" width="7" customWidth="1"/>
    <col min="5" max="5" width="9.6640625" bestFit="1" customWidth="1"/>
    <col min="6" max="7" width="1.33203125" style="1" customWidth="1"/>
    <col min="8" max="8" width="1.33203125" customWidth="1"/>
    <col min="9" max="9" width="10" style="1" bestFit="1" customWidth="1"/>
    <col min="10" max="10" width="8.5" style="1" bestFit="1" customWidth="1"/>
    <col min="11" max="11" width="6.1640625" customWidth="1"/>
    <col min="12" max="12" width="8.33203125" style="1" bestFit="1" customWidth="1"/>
    <col min="13" max="13" width="7.5" style="1" bestFit="1" customWidth="1"/>
    <col min="14" max="14" width="6.5" bestFit="1" customWidth="1"/>
    <col min="15" max="15" width="3.5" customWidth="1"/>
    <col min="16" max="16" width="8.33203125" bestFit="1" customWidth="1"/>
    <col min="17" max="17" width="7.5" bestFit="1" customWidth="1"/>
    <col min="18" max="18" width="6.5" bestFit="1" customWidth="1"/>
  </cols>
  <sheetData>
    <row r="1" spans="1:18">
      <c r="A1" s="6" t="s">
        <v>29</v>
      </c>
    </row>
    <row r="2" spans="1:18">
      <c r="A2" t="s">
        <v>0</v>
      </c>
      <c r="E2" s="3">
        <v>41553</v>
      </c>
      <c r="F2" s="3"/>
    </row>
    <row r="3" spans="1:18">
      <c r="A3" t="s">
        <v>24</v>
      </c>
      <c r="E3" s="7">
        <v>0.96</v>
      </c>
      <c r="J3" t="s">
        <v>28</v>
      </c>
    </row>
    <row r="4" spans="1:18">
      <c r="F4"/>
    </row>
    <row r="5" spans="1:18" s="6" customFormat="1">
      <c r="A5" s="6" t="s">
        <v>3</v>
      </c>
      <c r="B5" s="6" t="s">
        <v>16</v>
      </c>
      <c r="F5" s="6" t="s">
        <v>1</v>
      </c>
      <c r="I5" s="10" t="s">
        <v>25</v>
      </c>
      <c r="J5" s="10"/>
      <c r="L5" s="10" t="s">
        <v>22</v>
      </c>
      <c r="M5" s="10"/>
      <c r="P5" s="6" t="s">
        <v>23</v>
      </c>
      <c r="R5" s="8"/>
    </row>
    <row r="6" spans="1:18">
      <c r="B6" t="s">
        <v>26</v>
      </c>
      <c r="C6" t="s">
        <v>27</v>
      </c>
      <c r="D6" s="6" t="s">
        <v>21</v>
      </c>
      <c r="F6" t="s">
        <v>18</v>
      </c>
      <c r="G6" t="s">
        <v>19</v>
      </c>
      <c r="I6" t="s">
        <v>18</v>
      </c>
      <c r="J6" t="s">
        <v>19</v>
      </c>
      <c r="L6" t="s">
        <v>18</v>
      </c>
      <c r="M6" t="s">
        <v>19</v>
      </c>
      <c r="N6" s="6" t="s">
        <v>21</v>
      </c>
      <c r="P6" t="s">
        <v>18</v>
      </c>
      <c r="Q6" t="s">
        <v>19</v>
      </c>
      <c r="R6" s="6" t="s">
        <v>21</v>
      </c>
    </row>
    <row r="7" spans="1:18">
      <c r="A7" t="s">
        <v>32</v>
      </c>
      <c r="B7">
        <v>144000</v>
      </c>
      <c r="C7">
        <v>148000</v>
      </c>
      <c r="D7" s="8">
        <v>146500</v>
      </c>
      <c r="F7" s="1">
        <f t="shared" ref="F7" si="0">300/((B7/1000)*$E$3)</f>
        <v>2.1701388888888888</v>
      </c>
      <c r="G7" s="1">
        <f t="shared" ref="G7" si="1">300/((C7/1000)*$E$3)</f>
        <v>2.1114864864864868</v>
      </c>
      <c r="I7" s="1">
        <f t="shared" ref="I7" si="2">(300/((B7/1000)*$E$3))/2</f>
        <v>1.0850694444444444</v>
      </c>
      <c r="J7" s="1">
        <f t="shared" ref="J7" si="3">(300/((C7/1000)*$E$3))/2</f>
        <v>1.0557432432432434</v>
      </c>
      <c r="L7" s="9">
        <f t="shared" ref="L7" si="4">(300/((B7/1000)*$E$3))/4</f>
        <v>0.54253472222222221</v>
      </c>
      <c r="M7" s="9">
        <f t="shared" ref="M7" si="5">(300/((C7/1000)*$E$3))/4</f>
        <v>0.52787162162162171</v>
      </c>
      <c r="N7" s="2">
        <f t="shared" ref="N7" si="6">(300/((D7/1000)*$E$3))/4</f>
        <v>0.5332764505119455</v>
      </c>
      <c r="P7" s="9">
        <f>L7</f>
        <v>0.54253472222222221</v>
      </c>
      <c r="Q7" s="9">
        <f>M7</f>
        <v>0.52787162162162171</v>
      </c>
      <c r="R7" s="2">
        <f>N7</f>
        <v>0.5332764505119455</v>
      </c>
    </row>
    <row r="8" spans="1:18">
      <c r="A8" t="s">
        <v>4</v>
      </c>
      <c r="B8">
        <v>50000</v>
      </c>
      <c r="C8">
        <v>54000</v>
      </c>
      <c r="D8" s="8">
        <v>52160</v>
      </c>
      <c r="F8" s="1">
        <f t="shared" ref="F8:F19" si="7">300/((B8/1000)*$E$3)</f>
        <v>6.25</v>
      </c>
      <c r="G8" s="1">
        <f t="shared" ref="G8:G19" si="8">300/((C8/1000)*$E$3)</f>
        <v>5.7870370370370372</v>
      </c>
      <c r="I8" s="1">
        <f t="shared" ref="I8:I19" si="9">(300/((B8/1000)*$E$3))/2</f>
        <v>3.125</v>
      </c>
      <c r="J8" s="1">
        <f t="shared" ref="J8:J19" si="10">(300/((C8/1000)*$E$3))/2</f>
        <v>2.8935185185185186</v>
      </c>
      <c r="L8" s="9">
        <f t="shared" ref="L8:L17" si="11">(300/((B8/1000)*$E$3))/4</f>
        <v>1.5625</v>
      </c>
      <c r="M8" s="9">
        <f t="shared" ref="M8:M17" si="12">(300/((C8/1000)*$E$3))/4</f>
        <v>1.4467592592592593</v>
      </c>
      <c r="N8" s="2">
        <f t="shared" ref="N8:N17" si="13">(300/((D8/1000)*$E$3))/4</f>
        <v>1.4977952453987733</v>
      </c>
      <c r="P8" s="9">
        <f t="shared" ref="P8" si="14">L8-L7</f>
        <v>1.0199652777777777</v>
      </c>
      <c r="Q8" s="9">
        <f t="shared" ref="Q8" si="15">M8-M7</f>
        <v>0.91888763763763759</v>
      </c>
      <c r="R8" s="2">
        <f t="shared" ref="Q8:R17" si="16">N8-N7</f>
        <v>0.96451879488682779</v>
      </c>
    </row>
    <row r="9" spans="1:18">
      <c r="A9" t="s">
        <v>5</v>
      </c>
      <c r="B9">
        <v>28000</v>
      </c>
      <c r="C9">
        <v>29700</v>
      </c>
      <c r="D9" s="8">
        <v>28930</v>
      </c>
      <c r="F9" s="1">
        <f t="shared" si="7"/>
        <v>11.160714285714286</v>
      </c>
      <c r="G9" s="1">
        <f t="shared" si="8"/>
        <v>10.521885521885523</v>
      </c>
      <c r="I9" s="1">
        <f t="shared" si="9"/>
        <v>5.5803571428571432</v>
      </c>
      <c r="J9" s="1">
        <f t="shared" si="10"/>
        <v>5.2609427609427613</v>
      </c>
      <c r="L9" s="9">
        <f t="shared" si="11"/>
        <v>2.7901785714285716</v>
      </c>
      <c r="M9" s="9">
        <f t="shared" si="12"/>
        <v>2.6304713804713806</v>
      </c>
      <c r="N9" s="2">
        <f t="shared" si="13"/>
        <v>2.7004839267196683</v>
      </c>
      <c r="P9" s="9">
        <f t="shared" ref="P9" si="17">L9-L8</f>
        <v>1.2276785714285716</v>
      </c>
      <c r="Q9" s="9">
        <f t="shared" si="16"/>
        <v>1.1837121212121213</v>
      </c>
      <c r="R9" s="2">
        <f t="shared" si="16"/>
        <v>1.202688681320895</v>
      </c>
    </row>
    <row r="10" spans="1:18">
      <c r="A10" t="s">
        <v>6</v>
      </c>
      <c r="B10">
        <v>24890</v>
      </c>
      <c r="C10">
        <v>24990</v>
      </c>
      <c r="D10" s="8">
        <v>24950</v>
      </c>
      <c r="F10" s="1">
        <f t="shared" si="7"/>
        <v>12.555243069505826</v>
      </c>
      <c r="G10" s="1">
        <f t="shared" si="8"/>
        <v>12.505002000800321</v>
      </c>
      <c r="I10" s="1">
        <f t="shared" si="9"/>
        <v>6.277621534752913</v>
      </c>
      <c r="J10" s="1">
        <f t="shared" si="10"/>
        <v>6.2525010004001604</v>
      </c>
      <c r="L10" s="9">
        <f t="shared" si="11"/>
        <v>3.1388107673764565</v>
      </c>
      <c r="M10" s="9">
        <f t="shared" si="12"/>
        <v>3.1262505002000802</v>
      </c>
      <c r="N10" s="2">
        <f t="shared" si="13"/>
        <v>3.1312625250501003</v>
      </c>
      <c r="P10" s="9">
        <f t="shared" ref="P10:P19" si="18">L10-L9</f>
        <v>0.34863219594788486</v>
      </c>
      <c r="Q10" s="9">
        <f t="shared" ref="Q10:Q19" si="19">M10-M9</f>
        <v>0.49577911972869959</v>
      </c>
      <c r="R10" s="2">
        <f t="shared" si="16"/>
        <v>0.43077859833043197</v>
      </c>
    </row>
    <row r="11" spans="1:18">
      <c r="A11" t="s">
        <v>7</v>
      </c>
      <c r="B11">
        <v>21000</v>
      </c>
      <c r="C11">
        <v>21450</v>
      </c>
      <c r="D11" s="8">
        <v>21160</v>
      </c>
      <c r="F11" s="1">
        <f t="shared" si="7"/>
        <v>14.880952380952381</v>
      </c>
      <c r="G11" s="1">
        <f t="shared" si="8"/>
        <v>14.568764568764569</v>
      </c>
      <c r="I11" s="1">
        <f t="shared" si="9"/>
        <v>7.4404761904761907</v>
      </c>
      <c r="J11" s="1">
        <f t="shared" si="10"/>
        <v>7.2843822843822847</v>
      </c>
      <c r="L11" s="9">
        <f t="shared" si="11"/>
        <v>3.7202380952380953</v>
      </c>
      <c r="M11" s="9">
        <f t="shared" si="12"/>
        <v>3.6421911421911424</v>
      </c>
      <c r="N11" s="2">
        <f t="shared" si="13"/>
        <v>3.6921077504725894</v>
      </c>
      <c r="P11" s="9">
        <f t="shared" si="18"/>
        <v>0.58142732786163887</v>
      </c>
      <c r="Q11" s="9">
        <f t="shared" si="19"/>
        <v>0.51594064199106215</v>
      </c>
      <c r="R11" s="2">
        <f t="shared" si="16"/>
        <v>0.56084522542248916</v>
      </c>
    </row>
    <row r="12" spans="1:18">
      <c r="A12" t="s">
        <v>8</v>
      </c>
      <c r="B12">
        <v>18068</v>
      </c>
      <c r="C12">
        <v>18168</v>
      </c>
      <c r="D12" s="8">
        <v>18160</v>
      </c>
      <c r="F12" s="1">
        <f t="shared" si="7"/>
        <v>17.295771529776403</v>
      </c>
      <c r="G12" s="1">
        <f t="shared" si="8"/>
        <v>17.200572435050638</v>
      </c>
      <c r="I12" s="1">
        <f t="shared" si="9"/>
        <v>8.6478857648882013</v>
      </c>
      <c r="J12" s="1">
        <f t="shared" si="10"/>
        <v>8.6002862175253192</v>
      </c>
      <c r="L12" s="9">
        <f t="shared" si="11"/>
        <v>4.3239428824441006</v>
      </c>
      <c r="M12" s="9">
        <f t="shared" si="12"/>
        <v>4.3001431087626596</v>
      </c>
      <c r="N12" s="2">
        <f t="shared" si="13"/>
        <v>4.3020374449339212</v>
      </c>
      <c r="P12" s="9">
        <f t="shared" si="18"/>
        <v>0.60370478720600529</v>
      </c>
      <c r="Q12" s="9">
        <f t="shared" si="19"/>
        <v>0.65795196657151722</v>
      </c>
      <c r="R12" s="2">
        <f t="shared" si="16"/>
        <v>0.60992969446133172</v>
      </c>
    </row>
    <row r="13" spans="1:18">
      <c r="A13" t="s">
        <v>9</v>
      </c>
      <c r="B13">
        <v>14000</v>
      </c>
      <c r="C13">
        <v>14350</v>
      </c>
      <c r="D13" s="8">
        <v>14160</v>
      </c>
      <c r="F13" s="1">
        <f t="shared" si="7"/>
        <v>22.321428571428573</v>
      </c>
      <c r="G13" s="1">
        <f t="shared" si="8"/>
        <v>21.777003484320559</v>
      </c>
      <c r="I13" s="1">
        <f t="shared" si="9"/>
        <v>11.160714285714286</v>
      </c>
      <c r="J13" s="1">
        <f t="shared" si="10"/>
        <v>10.88850174216028</v>
      </c>
      <c r="L13" s="9">
        <f t="shared" si="11"/>
        <v>5.5803571428571432</v>
      </c>
      <c r="M13" s="9">
        <f t="shared" si="12"/>
        <v>5.4442508710801398</v>
      </c>
      <c r="N13" s="2">
        <f t="shared" si="13"/>
        <v>5.5173022598870052</v>
      </c>
      <c r="P13" s="9">
        <f t="shared" si="18"/>
        <v>1.2564142604130426</v>
      </c>
      <c r="Q13" s="9">
        <f t="shared" si="19"/>
        <v>1.1441077623174802</v>
      </c>
      <c r="R13" s="2">
        <f t="shared" si="16"/>
        <v>1.215264814953084</v>
      </c>
    </row>
    <row r="14" spans="1:18">
      <c r="A14" t="s">
        <v>10</v>
      </c>
      <c r="B14">
        <v>10100</v>
      </c>
      <c r="C14">
        <v>10150</v>
      </c>
      <c r="D14" s="8">
        <v>10130</v>
      </c>
      <c r="F14" s="1">
        <f t="shared" si="7"/>
        <v>30.940594059405942</v>
      </c>
      <c r="G14" s="1">
        <f t="shared" si="8"/>
        <v>30.788177339901477</v>
      </c>
      <c r="I14" s="1">
        <f t="shared" si="9"/>
        <v>15.470297029702971</v>
      </c>
      <c r="J14" s="1">
        <f t="shared" si="10"/>
        <v>15.394088669950738</v>
      </c>
      <c r="L14" s="9">
        <f t="shared" si="11"/>
        <v>7.7351485148514856</v>
      </c>
      <c r="M14" s="9">
        <f t="shared" si="12"/>
        <v>7.6970443349753692</v>
      </c>
      <c r="N14" s="2">
        <f t="shared" si="13"/>
        <v>7.7122408687068118</v>
      </c>
      <c r="P14" s="9">
        <f t="shared" si="18"/>
        <v>2.1547913719943423</v>
      </c>
      <c r="Q14" s="9">
        <f t="shared" si="19"/>
        <v>2.2527934638952294</v>
      </c>
      <c r="R14" s="2">
        <f t="shared" si="16"/>
        <v>2.1949386088198066</v>
      </c>
    </row>
    <row r="15" spans="1:18">
      <c r="A15" t="s">
        <v>11</v>
      </c>
      <c r="B15">
        <v>7000</v>
      </c>
      <c r="C15">
        <v>7300</v>
      </c>
      <c r="D15" s="8">
        <v>7160</v>
      </c>
      <c r="F15" s="1">
        <f t="shared" si="7"/>
        <v>44.642857142857146</v>
      </c>
      <c r="G15" s="1">
        <f t="shared" si="8"/>
        <v>42.80821917808219</v>
      </c>
      <c r="I15" s="1">
        <f t="shared" si="9"/>
        <v>22.321428571428573</v>
      </c>
      <c r="J15" s="1">
        <f t="shared" si="10"/>
        <v>21.404109589041095</v>
      </c>
      <c r="L15" s="9">
        <f t="shared" si="11"/>
        <v>11.160714285714286</v>
      </c>
      <c r="M15" s="9">
        <f t="shared" si="12"/>
        <v>10.702054794520548</v>
      </c>
      <c r="N15" s="2">
        <f t="shared" si="13"/>
        <v>10.911312849162012</v>
      </c>
      <c r="P15" s="9">
        <f t="shared" si="18"/>
        <v>3.4255657708628009</v>
      </c>
      <c r="Q15" s="9">
        <f t="shared" si="19"/>
        <v>3.0050104595451783</v>
      </c>
      <c r="R15" s="2">
        <f t="shared" si="16"/>
        <v>3.1990719804552006</v>
      </c>
    </row>
    <row r="16" spans="1:18">
      <c r="A16" t="s">
        <v>12</v>
      </c>
      <c r="B16">
        <v>3500</v>
      </c>
      <c r="C16">
        <v>3800</v>
      </c>
      <c r="D16" s="8">
        <v>3560</v>
      </c>
      <c r="F16" s="1">
        <f t="shared" si="7"/>
        <v>89.285714285714292</v>
      </c>
      <c r="G16" s="1">
        <f t="shared" si="8"/>
        <v>82.236842105263165</v>
      </c>
      <c r="I16" s="1">
        <f t="shared" si="9"/>
        <v>44.642857142857146</v>
      </c>
      <c r="J16" s="1">
        <f t="shared" si="10"/>
        <v>41.118421052631582</v>
      </c>
      <c r="L16" s="9">
        <f t="shared" si="11"/>
        <v>22.321428571428573</v>
      </c>
      <c r="M16" s="9">
        <f t="shared" si="12"/>
        <v>20.559210526315791</v>
      </c>
      <c r="N16" s="2">
        <f t="shared" si="13"/>
        <v>21.945224719101127</v>
      </c>
      <c r="P16" s="9">
        <f t="shared" si="18"/>
        <v>11.160714285714286</v>
      </c>
      <c r="Q16" s="9">
        <f t="shared" si="19"/>
        <v>9.8571557317952436</v>
      </c>
      <c r="R16" s="2">
        <f t="shared" si="16"/>
        <v>11.033911869939114</v>
      </c>
    </row>
    <row r="17" spans="1:18">
      <c r="A17" t="s">
        <v>13</v>
      </c>
      <c r="B17">
        <v>1800</v>
      </c>
      <c r="C17">
        <v>1875</v>
      </c>
      <c r="D17" s="8">
        <v>1860</v>
      </c>
      <c r="F17" s="1">
        <f t="shared" si="7"/>
        <v>173.61111111111111</v>
      </c>
      <c r="G17" s="1">
        <f t="shared" si="8"/>
        <v>166.66666666666669</v>
      </c>
      <c r="I17" s="1">
        <f t="shared" si="9"/>
        <v>86.805555555555557</v>
      </c>
      <c r="J17" s="1">
        <f t="shared" si="10"/>
        <v>83.333333333333343</v>
      </c>
      <c r="L17" s="9">
        <f t="shared" si="11"/>
        <v>43.402777777777779</v>
      </c>
      <c r="M17" s="9">
        <f t="shared" si="12"/>
        <v>41.666666666666671</v>
      </c>
      <c r="N17" s="2">
        <f t="shared" si="13"/>
        <v>42.002688172043008</v>
      </c>
      <c r="P17" s="9">
        <f t="shared" si="18"/>
        <v>21.081349206349206</v>
      </c>
      <c r="Q17" s="9">
        <f t="shared" si="19"/>
        <v>21.10745614035088</v>
      </c>
      <c r="R17" s="2">
        <f t="shared" si="16"/>
        <v>20.057463452941882</v>
      </c>
    </row>
    <row r="18" spans="1:18">
      <c r="A18" t="s">
        <v>14</v>
      </c>
      <c r="B18">
        <v>472</v>
      </c>
      <c r="C18">
        <v>479</v>
      </c>
      <c r="F18" s="1">
        <f t="shared" si="7"/>
        <v>662.07627118644075</v>
      </c>
      <c r="G18" s="1">
        <f t="shared" si="8"/>
        <v>652.40083507306895</v>
      </c>
      <c r="I18" s="1">
        <f t="shared" si="9"/>
        <v>331.03813559322037</v>
      </c>
      <c r="J18" s="1">
        <f t="shared" si="10"/>
        <v>326.20041753653447</v>
      </c>
      <c r="L18" s="9">
        <f>(300/((B18/1000)*$E$3))/4</f>
        <v>165.51906779661019</v>
      </c>
      <c r="M18" s="9">
        <f>(300/((C18/1000)*$E$3))/4</f>
        <v>163.10020876826724</v>
      </c>
      <c r="N18" s="2"/>
      <c r="P18" s="9">
        <f t="shared" si="18"/>
        <v>122.11629001883242</v>
      </c>
      <c r="Q18" s="9">
        <f t="shared" si="19"/>
        <v>121.43354210160057</v>
      </c>
    </row>
    <row r="19" spans="1:18">
      <c r="A19" t="s">
        <v>15</v>
      </c>
      <c r="B19">
        <v>135.69999999999999</v>
      </c>
      <c r="C19">
        <v>137.80000000000001</v>
      </c>
      <c r="F19" s="1">
        <f t="shared" si="7"/>
        <v>2302.8739867354461</v>
      </c>
      <c r="G19" s="1">
        <f t="shared" si="8"/>
        <v>2267.7793904209002</v>
      </c>
      <c r="I19" s="1">
        <f t="shared" si="9"/>
        <v>1151.4369933677231</v>
      </c>
      <c r="J19" s="1">
        <f t="shared" si="10"/>
        <v>1133.8896952104501</v>
      </c>
      <c r="L19" s="9">
        <f>(300/((B19/1000)*$E$3))/4</f>
        <v>575.71849668386153</v>
      </c>
      <c r="M19" s="9">
        <f>(300/((C19/1000)*$E$3))/4</f>
        <v>566.94484760522505</v>
      </c>
      <c r="N19" s="2"/>
      <c r="P19" s="9">
        <f t="shared" si="18"/>
        <v>410.19942888725132</v>
      </c>
      <c r="Q19" s="9">
        <f t="shared" si="19"/>
        <v>403.84463883695781</v>
      </c>
    </row>
    <row r="35" spans="19:21">
      <c r="S35" s="4"/>
      <c r="T35" s="4"/>
      <c r="U35" s="4"/>
    </row>
    <row r="37" spans="19:21">
      <c r="U37" s="1"/>
    </row>
    <row r="38" spans="19:21">
      <c r="U38" s="1"/>
    </row>
    <row r="39" spans="19:21">
      <c r="U39" s="1"/>
    </row>
    <row r="40" spans="19:21">
      <c r="U40" s="1"/>
    </row>
    <row r="41" spans="19:21">
      <c r="U41" s="1"/>
    </row>
    <row r="42" spans="19:21">
      <c r="U42" s="1"/>
    </row>
    <row r="43" spans="19:21">
      <c r="U43" s="1"/>
    </row>
    <row r="44" spans="19:21">
      <c r="U44" s="1"/>
    </row>
    <row r="45" spans="19:21">
      <c r="U45" s="1"/>
    </row>
    <row r="46" spans="19:21">
      <c r="U46" s="1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6.83203125" customWidth="1"/>
    <col min="2" max="2" width="8.83203125" customWidth="1"/>
    <col min="3" max="3" width="6" bestFit="1" customWidth="1"/>
    <col min="5" max="6" width="9.6640625" bestFit="1" customWidth="1"/>
    <col min="7" max="7" width="3.83203125" customWidth="1"/>
    <col min="8" max="8" width="10" bestFit="1" customWidth="1"/>
    <col min="9" max="9" width="8.5" bestFit="1" customWidth="1"/>
    <col min="10" max="10" width="5.83203125" customWidth="1"/>
    <col min="11" max="12" width="7.83203125" customWidth="1"/>
    <col min="13" max="13" width="9.5" customWidth="1"/>
    <col min="14" max="14" width="7.83203125" customWidth="1"/>
    <col min="15" max="15" width="8" bestFit="1" customWidth="1"/>
  </cols>
  <sheetData>
    <row r="1" spans="1:16">
      <c r="A1" s="6" t="s">
        <v>31</v>
      </c>
      <c r="F1" s="1"/>
      <c r="G1" s="1"/>
      <c r="I1" s="1"/>
      <c r="J1" s="1"/>
      <c r="L1" s="1"/>
      <c r="M1" s="1"/>
    </row>
    <row r="2" spans="1:16">
      <c r="A2" t="s">
        <v>0</v>
      </c>
      <c r="F2" s="3">
        <v>41553</v>
      </c>
      <c r="G2" s="1"/>
      <c r="I2" s="1"/>
      <c r="J2" s="1"/>
      <c r="L2" s="1"/>
      <c r="M2" s="1"/>
    </row>
    <row r="3" spans="1:16">
      <c r="E3" s="7"/>
      <c r="F3" s="1"/>
      <c r="G3" s="1"/>
      <c r="I3" s="1"/>
      <c r="J3" t="s">
        <v>30</v>
      </c>
      <c r="L3" s="1"/>
      <c r="M3" s="1"/>
    </row>
    <row r="5" spans="1:16">
      <c r="A5" s="4" t="s">
        <v>3</v>
      </c>
      <c r="B5" s="4" t="s">
        <v>2</v>
      </c>
      <c r="C5" s="4"/>
      <c r="D5" s="4"/>
      <c r="E5" s="4" t="s">
        <v>1</v>
      </c>
      <c r="F5" s="4"/>
      <c r="G5" s="4"/>
      <c r="H5" s="5" t="s">
        <v>25</v>
      </c>
      <c r="I5" s="5"/>
      <c r="J5" s="4"/>
      <c r="K5" s="5" t="s">
        <v>22</v>
      </c>
      <c r="L5" s="5"/>
      <c r="M5" s="4"/>
      <c r="N5" s="4" t="s">
        <v>17</v>
      </c>
      <c r="O5" s="4"/>
    </row>
    <row r="6" spans="1:16">
      <c r="B6" t="s">
        <v>26</v>
      </c>
      <c r="C6" t="s">
        <v>20</v>
      </c>
      <c r="E6" t="s">
        <v>18</v>
      </c>
      <c r="F6" t="s">
        <v>19</v>
      </c>
      <c r="H6" t="s">
        <v>18</v>
      </c>
      <c r="I6" t="s">
        <v>19</v>
      </c>
      <c r="K6" t="s">
        <v>18</v>
      </c>
      <c r="L6" t="s">
        <v>19</v>
      </c>
      <c r="N6" t="s">
        <v>18</v>
      </c>
      <c r="O6" t="s">
        <v>19</v>
      </c>
    </row>
    <row r="7" spans="1:16">
      <c r="A7" t="s">
        <v>4</v>
      </c>
      <c r="B7">
        <v>50000</v>
      </c>
      <c r="C7">
        <v>52300</v>
      </c>
      <c r="E7" s="1">
        <f>300/((B7/1000)*SOTA!$E$3)</f>
        <v>6.25</v>
      </c>
      <c r="F7" s="1">
        <f>300/((C7/1000)*SOTA!$E$3)</f>
        <v>5.9751434034416828</v>
      </c>
      <c r="H7" s="1">
        <f>(300/((B7/1000)*SOTA!$E$3))/2</f>
        <v>3.125</v>
      </c>
      <c r="I7" s="1">
        <f>(300/((C7/1000)*SOTA!$E$3))/2</f>
        <v>2.9875717017208414</v>
      </c>
      <c r="K7" s="2">
        <f>(300/((B7/1000)*SOTA!$E$3))/4</f>
        <v>1.5625</v>
      </c>
      <c r="L7" s="2">
        <f>(300/((C7/1000)*SOTA!$E$3))/4</f>
        <v>1.4937858508604207</v>
      </c>
      <c r="N7" s="2">
        <f>K7</f>
        <v>1.5625</v>
      </c>
      <c r="O7" s="2">
        <f>L7</f>
        <v>1.4937858508604207</v>
      </c>
      <c r="P7" s="4"/>
    </row>
    <row r="8" spans="1:16">
      <c r="A8" t="s">
        <v>5</v>
      </c>
      <c r="B8">
        <v>28050</v>
      </c>
      <c r="C8">
        <v>29100</v>
      </c>
      <c r="E8" s="1">
        <f>300/((B8/1000)*SOTA!$E$3)</f>
        <v>11.140819964349376</v>
      </c>
      <c r="F8" s="1">
        <f>300/((C8/1000)*SOTA!$E$3)</f>
        <v>10.738831615120274</v>
      </c>
      <c r="H8" s="1">
        <f>(300/((B8/1000)*SOTA!$E$3))/2</f>
        <v>5.570409982174688</v>
      </c>
      <c r="I8" s="1">
        <f>(300/((C8/1000)*SOTA!$E$3))/2</f>
        <v>5.369415807560137</v>
      </c>
      <c r="K8" s="2">
        <f>(300/((B8/1000)*SOTA!$E$3))/4</f>
        <v>2.785204991087344</v>
      </c>
      <c r="L8" s="2">
        <f>(300/((C8/1000)*SOTA!$E$3))/4</f>
        <v>2.6847079037800685</v>
      </c>
      <c r="N8" s="2">
        <f t="shared" ref="N8:N16" si="0">K8-K7</f>
        <v>1.222704991087344</v>
      </c>
      <c r="O8" s="2">
        <f t="shared" ref="O8:O16" si="1">L8-L7</f>
        <v>1.1909220529196478</v>
      </c>
    </row>
    <row r="9" spans="1:16">
      <c r="A9" t="s">
        <v>6</v>
      </c>
      <c r="B9">
        <v>24920</v>
      </c>
      <c r="C9">
        <v>24990</v>
      </c>
      <c r="E9" s="1">
        <f>300/((B9/1000)*SOTA!$E$3)</f>
        <v>12.540128410914926</v>
      </c>
      <c r="F9" s="1">
        <f>300/((C9/1000)*SOTA!$E$3)</f>
        <v>12.505002000800321</v>
      </c>
      <c r="H9" s="1">
        <f>(300/((B9/1000)*SOTA!$E$3))/2</f>
        <v>6.2700642054574631</v>
      </c>
      <c r="I9" s="1">
        <f>(300/((C9/1000)*SOTA!$E$3))/2</f>
        <v>6.2525010004001604</v>
      </c>
      <c r="K9" s="2">
        <f>(300/((B9/1000)*SOTA!$E$3))/4</f>
        <v>3.1350321027287316</v>
      </c>
      <c r="L9" s="2">
        <f>(300/((C9/1000)*SOTA!$E$3))/4</f>
        <v>3.1262505002000802</v>
      </c>
      <c r="N9" s="2">
        <f t="shared" si="0"/>
        <v>0.34982711164138758</v>
      </c>
      <c r="O9" s="2">
        <f t="shared" si="1"/>
        <v>0.4415425964200117</v>
      </c>
    </row>
    <row r="10" spans="1:16">
      <c r="A10" t="s">
        <v>7</v>
      </c>
      <c r="B10">
        <v>21070</v>
      </c>
      <c r="C10">
        <v>21450</v>
      </c>
      <c r="E10" s="1">
        <f>300/((B10/1000)*SOTA!$E$3)</f>
        <v>14.831514000949216</v>
      </c>
      <c r="F10" s="1">
        <f>300/((C10/1000)*SOTA!$E$3)</f>
        <v>14.568764568764569</v>
      </c>
      <c r="H10" s="1">
        <f>(300/((B10/1000)*SOTA!$E$3))/2</f>
        <v>7.4157570004746081</v>
      </c>
      <c r="I10" s="1">
        <f>(300/((C10/1000)*SOTA!$E$3))/2</f>
        <v>7.2843822843822847</v>
      </c>
      <c r="K10" s="2">
        <f>(300/((B10/1000)*SOTA!$E$3))/4</f>
        <v>3.707878500237304</v>
      </c>
      <c r="L10" s="2">
        <f>(300/((C10/1000)*SOTA!$E$3))/4</f>
        <v>3.6421911421911424</v>
      </c>
      <c r="N10" s="2">
        <f t="shared" si="0"/>
        <v>0.57284639750857247</v>
      </c>
      <c r="O10" s="2">
        <f t="shared" si="1"/>
        <v>0.51594064199106215</v>
      </c>
    </row>
    <row r="11" spans="1:16">
      <c r="A11" t="s">
        <v>8</v>
      </c>
      <c r="B11">
        <v>18100</v>
      </c>
      <c r="C11">
        <v>18168</v>
      </c>
      <c r="E11" s="1">
        <f>300/((B11/1000)*SOTA!$E$3)</f>
        <v>17.265193370165743</v>
      </c>
      <c r="F11" s="1">
        <f>300/((C11/1000)*SOTA!$E$3)</f>
        <v>17.200572435050638</v>
      </c>
      <c r="H11" s="1">
        <f>(300/((B11/1000)*SOTA!$E$3))/2</f>
        <v>8.6325966850828717</v>
      </c>
      <c r="I11" s="1">
        <f>(300/((C11/1000)*SOTA!$E$3))/2</f>
        <v>8.6002862175253192</v>
      </c>
      <c r="K11" s="2">
        <f>(300/((B11/1000)*SOTA!$E$3))/4</f>
        <v>4.3162983425414359</v>
      </c>
      <c r="L11" s="2">
        <f>(300/((C11/1000)*SOTA!$E$3))/4</f>
        <v>4.3001431087626596</v>
      </c>
      <c r="N11" s="2">
        <f t="shared" si="0"/>
        <v>0.60841984230413182</v>
      </c>
      <c r="O11" s="2">
        <f t="shared" si="1"/>
        <v>0.65795196657151722</v>
      </c>
    </row>
    <row r="12" spans="1:16">
      <c r="A12" t="s">
        <v>9</v>
      </c>
      <c r="B12">
        <v>14070</v>
      </c>
      <c r="C12">
        <v>14350</v>
      </c>
      <c r="E12" s="1">
        <f>300/((B12/1000)*SOTA!$E$3)</f>
        <v>22.210376687988628</v>
      </c>
      <c r="F12" s="1">
        <f>300/((C12/1000)*SOTA!$E$3)</f>
        <v>21.777003484320559</v>
      </c>
      <c r="H12" s="1">
        <f>(300/((B12/1000)*SOTA!$E$3))/2</f>
        <v>11.105188343994314</v>
      </c>
      <c r="I12" s="1">
        <f>(300/((C12/1000)*SOTA!$E$3))/2</f>
        <v>10.88850174216028</v>
      </c>
      <c r="K12" s="2">
        <f>(300/((B12/1000)*SOTA!$E$3))/4</f>
        <v>5.552594171997157</v>
      </c>
      <c r="L12" s="2">
        <f>(300/((C12/1000)*SOTA!$E$3))/4</f>
        <v>5.4442508710801398</v>
      </c>
      <c r="N12" s="2">
        <f t="shared" si="0"/>
        <v>1.2362958294557211</v>
      </c>
      <c r="O12" s="2">
        <f t="shared" si="1"/>
        <v>1.1441077623174802</v>
      </c>
    </row>
    <row r="13" spans="1:16">
      <c r="A13" t="s">
        <v>10</v>
      </c>
      <c r="B13">
        <v>10115</v>
      </c>
      <c r="C13">
        <v>10150</v>
      </c>
      <c r="E13" s="1">
        <f>300/((B13/1000)*SOTA!$E$3)</f>
        <v>30.894710825506674</v>
      </c>
      <c r="F13" s="1">
        <f>300/((C13/1000)*SOTA!$E$3)</f>
        <v>30.788177339901477</v>
      </c>
      <c r="H13" s="1">
        <f>(300/((B13/1000)*SOTA!$E$3))/2</f>
        <v>15.447355412753337</v>
      </c>
      <c r="I13" s="1">
        <f>(300/((C13/1000)*SOTA!$E$3))/2</f>
        <v>15.394088669950738</v>
      </c>
      <c r="K13" s="2">
        <f>(300/((B13/1000)*SOTA!$E$3))/4</f>
        <v>7.7236777063766686</v>
      </c>
      <c r="L13" s="2">
        <f>(300/((C13/1000)*SOTA!$E$3))/4</f>
        <v>7.6970443349753692</v>
      </c>
      <c r="N13" s="2">
        <f t="shared" si="0"/>
        <v>2.1710835343795116</v>
      </c>
      <c r="O13" s="2">
        <f t="shared" si="1"/>
        <v>2.2527934638952294</v>
      </c>
    </row>
    <row r="14" spans="1:16">
      <c r="A14" t="s">
        <v>11</v>
      </c>
      <c r="B14">
        <v>7030</v>
      </c>
      <c r="C14">
        <v>7300</v>
      </c>
      <c r="E14" s="1">
        <f>300/((B14/1000)*SOTA!$E$3)</f>
        <v>44.452347083926028</v>
      </c>
      <c r="F14" s="1">
        <f>300/((C14/1000)*SOTA!$E$3)</f>
        <v>42.80821917808219</v>
      </c>
      <c r="H14" s="1">
        <f>(300/((B14/1000)*SOTA!$E$3))/2</f>
        <v>22.226173541963014</v>
      </c>
      <c r="I14" s="1">
        <f>(300/((C14/1000)*SOTA!$E$3))/2</f>
        <v>21.404109589041095</v>
      </c>
      <c r="K14" s="2">
        <f>(300/((B14/1000)*SOTA!$E$3))/4</f>
        <v>11.113086770981507</v>
      </c>
      <c r="L14" s="2">
        <f>(300/((C14/1000)*SOTA!$E$3))/4</f>
        <v>10.702054794520548</v>
      </c>
      <c r="N14" s="2">
        <f t="shared" si="0"/>
        <v>3.3894090646048385</v>
      </c>
      <c r="O14" s="2">
        <f t="shared" si="1"/>
        <v>3.0050104595451783</v>
      </c>
    </row>
    <row r="15" spans="1:16">
      <c r="A15" t="s">
        <v>12</v>
      </c>
      <c r="B15">
        <v>3535</v>
      </c>
      <c r="C15">
        <v>3700</v>
      </c>
      <c r="E15" s="1">
        <f>300/((B15/1000)*SOTA!$E$3)</f>
        <v>88.401697312588396</v>
      </c>
      <c r="F15" s="1">
        <f>300/((C15/1000)*SOTA!$E$3)</f>
        <v>84.459459459459453</v>
      </c>
      <c r="H15" s="1">
        <f>(300/((B15/1000)*SOTA!$E$3))/2</f>
        <v>44.200848656294198</v>
      </c>
      <c r="I15" s="1">
        <f>(300/((C15/1000)*SOTA!$E$3))/2</f>
        <v>42.229729729729726</v>
      </c>
      <c r="K15" s="2">
        <f>(300/((B15/1000)*SOTA!$E$3))/4</f>
        <v>22.100424328147099</v>
      </c>
      <c r="L15" s="2">
        <f>(300/((C15/1000)*SOTA!$E$3))/4</f>
        <v>21.114864864864863</v>
      </c>
      <c r="N15" s="2">
        <f t="shared" si="0"/>
        <v>10.987337557165592</v>
      </c>
      <c r="O15" s="2">
        <f t="shared" si="1"/>
        <v>10.412810070344316</v>
      </c>
    </row>
    <row r="16" spans="1:16">
      <c r="A16" t="s">
        <v>13</v>
      </c>
      <c r="B16">
        <v>3535</v>
      </c>
      <c r="C16">
        <v>3700</v>
      </c>
      <c r="E16" s="1">
        <f>300/((B16/1000)*SOTA!$E$3)</f>
        <v>88.401697312588396</v>
      </c>
      <c r="F16" s="1">
        <f>300/((C16/1000)*SOTA!$E$3)</f>
        <v>84.459459459459453</v>
      </c>
      <c r="H16" s="1">
        <f>(300/((B16/1000)*SOTA!$E$3))/2</f>
        <v>44.200848656294198</v>
      </c>
      <c r="I16" s="1">
        <f>(300/((C16/1000)*SOTA!$E$3))/2</f>
        <v>42.229729729729726</v>
      </c>
      <c r="K16" s="2">
        <f>(300/((B16/1000)*SOTA!$E$3))/4</f>
        <v>22.100424328147099</v>
      </c>
      <c r="L16" s="2">
        <f>(300/((C16/1000)*SOTA!$E$3))/4</f>
        <v>21.114864864864863</v>
      </c>
      <c r="N16" s="2">
        <f t="shared" si="0"/>
        <v>0</v>
      </c>
      <c r="O16" s="2">
        <f t="shared" si="1"/>
        <v>0</v>
      </c>
    </row>
    <row r="17" spans="1:15">
      <c r="A17" t="s">
        <v>14</v>
      </c>
      <c r="B17">
        <v>472</v>
      </c>
      <c r="C17">
        <v>479</v>
      </c>
      <c r="E17" s="1">
        <f>300/((B17/1000)*SOTA!$E$3)</f>
        <v>662.07627118644075</v>
      </c>
      <c r="F17" s="1">
        <f>300/((C17/1000)*SOTA!$E$3)</f>
        <v>652.40083507306895</v>
      </c>
      <c r="H17" s="1">
        <f>(300/((B17/1000)*SOTA!$E$3))/2</f>
        <v>331.03813559322037</v>
      </c>
      <c r="I17" s="1">
        <f>(300/((C17/1000)*SOTA!$E$3))/2</f>
        <v>326.20041753653447</v>
      </c>
      <c r="K17" s="2">
        <f>(300/((B17/1000)*SOTA!$E$3))/4</f>
        <v>165.51906779661019</v>
      </c>
      <c r="L17" s="2">
        <f>(300/((C17/1000)*SOTA!$E$3))/4</f>
        <v>163.10020876826724</v>
      </c>
      <c r="N17" s="2">
        <f t="shared" ref="N17:N18" si="2">K17-K16</f>
        <v>143.41864346846307</v>
      </c>
      <c r="O17" s="2">
        <f t="shared" ref="O17:O18" si="3">L17-L16</f>
        <v>141.98534390340237</v>
      </c>
    </row>
    <row r="18" spans="1:15">
      <c r="A18" t="s">
        <v>15</v>
      </c>
      <c r="B18">
        <v>135.69999999999999</v>
      </c>
      <c r="C18">
        <v>137.80000000000001</v>
      </c>
      <c r="E18" s="1">
        <f>300/((B18/1000)*SOTA!$E$3)</f>
        <v>2302.8739867354461</v>
      </c>
      <c r="F18" s="1">
        <f>300/((C18/1000)*SOTA!$E$3)</f>
        <v>2267.7793904209002</v>
      </c>
      <c r="H18" s="1">
        <f>(300/((B18/1000)*SOTA!$E$3))/2</f>
        <v>1151.4369933677231</v>
      </c>
      <c r="I18" s="1">
        <f>(300/((C18/1000)*SOTA!$E$3))/2</f>
        <v>1133.8896952104501</v>
      </c>
      <c r="K18" s="2">
        <f>(300/((B18/1000)*SOTA!$E$3))/4</f>
        <v>575.71849668386153</v>
      </c>
      <c r="L18" s="2">
        <f>(300/((C18/1000)*SOTA!$E$3))/4</f>
        <v>566.94484760522505</v>
      </c>
      <c r="N18" s="2">
        <f t="shared" si="2"/>
        <v>410.19942888725132</v>
      </c>
      <c r="O18" s="2">
        <f t="shared" si="3"/>
        <v>403.84463883695781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SOTA</vt:lpstr>
      <vt:lpstr>VoiceData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Paul/SIMMONDS</cp:lastModifiedBy>
  <cp:lastPrinted>2013-10-06T07:13:19Z</cp:lastPrinted>
  <dcterms:created xsi:type="dcterms:W3CDTF">2013-10-04T22:19:47Z</dcterms:created>
  <dcterms:modified xsi:type="dcterms:W3CDTF">2013-10-09T00:41:33Z</dcterms:modified>
</cp:coreProperties>
</file>